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an-my.sharepoint.com/personal/sanchezrl_unican_es/Documents/OCW/3_Ejercicios/6_Teoríadecolas/"/>
    </mc:Choice>
  </mc:AlternateContent>
  <bookViews>
    <workbookView xWindow="0" yWindow="50" windowWidth="15200" windowHeight="8450" activeTab="1"/>
  </bookViews>
  <sheets>
    <sheet name="MM1 Canal simple" sheetId="4" r:id="rId1"/>
    <sheet name="MMs Canal múltiple" sheetId="1" r:id="rId2"/>
  </sheets>
  <calcPr calcId="162913"/>
</workbook>
</file>

<file path=xl/calcChain.xml><?xml version="1.0" encoding="utf-8"?>
<calcChain xmlns="http://schemas.openxmlformats.org/spreadsheetml/2006/main">
  <c r="B8" i="1" l="1"/>
  <c r="B9" i="1" s="1"/>
  <c r="K22" i="1" s="1"/>
  <c r="L22" i="1" s="1"/>
  <c r="H22" i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B16" i="4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A16" i="4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B15" i="4"/>
  <c r="E9" i="4"/>
  <c r="E8" i="4"/>
  <c r="E7" i="4"/>
  <c r="E6" i="4"/>
  <c r="E5" i="4"/>
  <c r="E10" i="4"/>
  <c r="B38" i="1"/>
  <c r="D38" i="1" s="1"/>
  <c r="E38" i="1" s="1"/>
  <c r="G38" i="1" s="1"/>
  <c r="C38" i="1"/>
  <c r="F38" i="1"/>
  <c r="B39" i="1"/>
  <c r="D39" i="1" s="1"/>
  <c r="F39" i="1"/>
  <c r="B40" i="1"/>
  <c r="D40" i="1" s="1"/>
  <c r="F40" i="1"/>
  <c r="B41" i="1"/>
  <c r="D41" i="1" s="1"/>
  <c r="F41" i="1"/>
  <c r="B42" i="1"/>
  <c r="D42" i="1" s="1"/>
  <c r="F42" i="1"/>
  <c r="B43" i="1"/>
  <c r="D43" i="1" s="1"/>
  <c r="F43" i="1"/>
  <c r="B44" i="1"/>
  <c r="D44" i="1" s="1"/>
  <c r="F44" i="1"/>
  <c r="B45" i="1"/>
  <c r="D45" i="1" s="1"/>
  <c r="F45" i="1"/>
  <c r="B46" i="1"/>
  <c r="D46" i="1" s="1"/>
  <c r="F46" i="1"/>
  <c r="B47" i="1"/>
  <c r="D47" i="1" s="1"/>
  <c r="F47" i="1"/>
  <c r="B48" i="1"/>
  <c r="D48" i="1" s="1"/>
  <c r="F48" i="1"/>
  <c r="B49" i="1"/>
  <c r="D49" i="1" s="1"/>
  <c r="F49" i="1"/>
  <c r="B50" i="1"/>
  <c r="D50" i="1" s="1"/>
  <c r="F50" i="1"/>
  <c r="B51" i="1"/>
  <c r="D51" i="1" s="1"/>
  <c r="F51" i="1"/>
  <c r="B52" i="1"/>
  <c r="D52" i="1" s="1"/>
  <c r="F52" i="1"/>
  <c r="B53" i="1"/>
  <c r="D53" i="1" s="1"/>
  <c r="F53" i="1"/>
  <c r="B54" i="1"/>
  <c r="D54" i="1" s="1"/>
  <c r="F54" i="1"/>
  <c r="B55" i="1"/>
  <c r="D55" i="1" s="1"/>
  <c r="F55" i="1"/>
  <c r="B56" i="1"/>
  <c r="D56" i="1" s="1"/>
  <c r="F56" i="1"/>
  <c r="B57" i="1"/>
  <c r="D57" i="1" s="1"/>
  <c r="F57" i="1"/>
  <c r="B58" i="1"/>
  <c r="D58" i="1" s="1"/>
  <c r="F58" i="1"/>
  <c r="B59" i="1"/>
  <c r="D59" i="1" s="1"/>
  <c r="F59" i="1"/>
  <c r="A14" i="1"/>
  <c r="A15" i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5" i="1"/>
  <c r="C43" i="1"/>
  <c r="C40" i="1" l="1"/>
  <c r="C55" i="1"/>
  <c r="E55" i="1" s="1"/>
  <c r="G55" i="1" s="1"/>
  <c r="C46" i="1"/>
  <c r="E46" i="1" s="1"/>
  <c r="G46" i="1" s="1"/>
  <c r="I46" i="1" s="1"/>
  <c r="J46" i="1" s="1"/>
  <c r="C45" i="1"/>
  <c r="E45" i="1" s="1"/>
  <c r="G45" i="1" s="1"/>
  <c r="I45" i="1" s="1"/>
  <c r="J45" i="1" s="1"/>
  <c r="C47" i="1"/>
  <c r="C58" i="1"/>
  <c r="C53" i="1"/>
  <c r="E53" i="1" s="1"/>
  <c r="G53" i="1" s="1"/>
  <c r="I53" i="1" s="1"/>
  <c r="J53" i="1" s="1"/>
  <c r="C54" i="1"/>
  <c r="E54" i="1" s="1"/>
  <c r="G54" i="1" s="1"/>
  <c r="C39" i="1"/>
  <c r="E39" i="1" s="1"/>
  <c r="C42" i="1"/>
  <c r="E42" i="1" s="1"/>
  <c r="G42" i="1" s="1"/>
  <c r="C57" i="1"/>
  <c r="E57" i="1" s="1"/>
  <c r="G57" i="1" s="1"/>
  <c r="I57" i="1" s="1"/>
  <c r="J57" i="1" s="1"/>
  <c r="C59" i="1"/>
  <c r="E59" i="1" s="1"/>
  <c r="G59" i="1" s="1"/>
  <c r="C49" i="1"/>
  <c r="E49" i="1" s="1"/>
  <c r="G49" i="1" s="1"/>
  <c r="E43" i="1"/>
  <c r="G43" i="1" s="1"/>
  <c r="H43" i="1" s="1"/>
  <c r="I55" i="1"/>
  <c r="J55" i="1" s="1"/>
  <c r="H55" i="1"/>
  <c r="H38" i="1"/>
  <c r="I38" i="1"/>
  <c r="J38" i="1" s="1"/>
  <c r="H53" i="1"/>
  <c r="E40" i="1"/>
  <c r="G40" i="1" s="1"/>
  <c r="E47" i="1"/>
  <c r="G47" i="1" s="1"/>
  <c r="E58" i="1"/>
  <c r="G58" i="1" s="1"/>
  <c r="C52" i="1"/>
  <c r="E52" i="1" s="1"/>
  <c r="G52" i="1" s="1"/>
  <c r="C48" i="1"/>
  <c r="E48" i="1" s="1"/>
  <c r="G48" i="1" s="1"/>
  <c r="C56" i="1"/>
  <c r="E56" i="1" s="1"/>
  <c r="G56" i="1" s="1"/>
  <c r="C44" i="1"/>
  <c r="E44" i="1" s="1"/>
  <c r="G44" i="1" s="1"/>
  <c r="C50" i="1"/>
  <c r="E50" i="1" s="1"/>
  <c r="G50" i="1" s="1"/>
  <c r="C41" i="1"/>
  <c r="E41" i="1" s="1"/>
  <c r="G41" i="1" s="1"/>
  <c r="C51" i="1"/>
  <c r="E51" i="1" s="1"/>
  <c r="G51" i="1" s="1"/>
  <c r="G39" i="1" l="1"/>
  <c r="B13" i="1"/>
  <c r="C13" i="1" s="1"/>
  <c r="D13" i="1" s="1"/>
  <c r="E10" i="1"/>
  <c r="H39" i="1"/>
  <c r="H46" i="1"/>
  <c r="I43" i="1"/>
  <c r="J43" i="1" s="1"/>
  <c r="H57" i="1"/>
  <c r="H45" i="1"/>
  <c r="I40" i="1"/>
  <c r="J40" i="1" s="1"/>
  <c r="H40" i="1"/>
  <c r="I50" i="1"/>
  <c r="J50" i="1" s="1"/>
  <c r="H50" i="1"/>
  <c r="I54" i="1"/>
  <c r="J54" i="1" s="1"/>
  <c r="H54" i="1"/>
  <c r="I41" i="1"/>
  <c r="J41" i="1" s="1"/>
  <c r="H41" i="1"/>
  <c r="I52" i="1"/>
  <c r="J52" i="1" s="1"/>
  <c r="H52" i="1"/>
  <c r="H47" i="1"/>
  <c r="I47" i="1"/>
  <c r="J47" i="1" s="1"/>
  <c r="H48" i="1"/>
  <c r="I48" i="1"/>
  <c r="J48" i="1" s="1"/>
  <c r="I58" i="1"/>
  <c r="J58" i="1" s="1"/>
  <c r="H58" i="1"/>
  <c r="I51" i="1"/>
  <c r="J51" i="1" s="1"/>
  <c r="H51" i="1"/>
  <c r="H56" i="1"/>
  <c r="I56" i="1"/>
  <c r="J56" i="1" s="1"/>
  <c r="H42" i="1"/>
  <c r="I42" i="1"/>
  <c r="J42" i="1" s="1"/>
  <c r="H44" i="1"/>
  <c r="I44" i="1"/>
  <c r="J44" i="1" s="1"/>
  <c r="I59" i="1"/>
  <c r="J59" i="1" s="1"/>
  <c r="H59" i="1"/>
  <c r="H49" i="1"/>
  <c r="I49" i="1"/>
  <c r="J49" i="1" s="1"/>
  <c r="B30" i="1" l="1"/>
  <c r="B23" i="1"/>
  <c r="B24" i="1"/>
  <c r="B14" i="1"/>
  <c r="C14" i="1" s="1"/>
  <c r="D14" i="1" s="1"/>
  <c r="B25" i="1"/>
  <c r="B33" i="1"/>
  <c r="B17" i="1"/>
  <c r="B18" i="1"/>
  <c r="B31" i="1"/>
  <c r="B29" i="1"/>
  <c r="B21" i="1"/>
  <c r="B26" i="1"/>
  <c r="B27" i="1"/>
  <c r="B22" i="1"/>
  <c r="B20" i="1"/>
  <c r="B32" i="1"/>
  <c r="B28" i="1"/>
  <c r="B16" i="1"/>
  <c r="B15" i="1"/>
  <c r="B19" i="1"/>
  <c r="I39" i="1"/>
  <c r="J39" i="1" s="1"/>
  <c r="E6" i="1"/>
  <c r="E8" i="1" l="1"/>
  <c r="F8" i="1" s="1"/>
  <c r="E7" i="1"/>
  <c r="C15" i="1"/>
  <c r="C16" i="1" l="1"/>
  <c r="D15" i="1"/>
  <c r="E9" i="1"/>
  <c r="I22" i="1"/>
  <c r="J22" i="1" s="1"/>
  <c r="M22" i="1" s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3" i="1" s="1"/>
  <c r="D32" i="1"/>
</calcChain>
</file>

<file path=xl/sharedStrings.xml><?xml version="1.0" encoding="utf-8"?>
<sst xmlns="http://schemas.openxmlformats.org/spreadsheetml/2006/main" count="73" uniqueCount="56">
  <si>
    <t>Waiting Lines</t>
  </si>
  <si>
    <t>M/M/s</t>
  </si>
  <si>
    <r>
      <t>Arrival rate (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)</t>
    </r>
  </si>
  <si>
    <r>
      <t>Service rate 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)</t>
    </r>
  </si>
  <si>
    <t>Number of servers(s)</t>
  </si>
  <si>
    <t>Data</t>
  </si>
  <si>
    <t>Computations</t>
  </si>
  <si>
    <t>n or s</t>
  </si>
  <si>
    <t>(lam/mu)^n/n!</t>
  </si>
  <si>
    <t>Cumsum(n-1)</t>
  </si>
  <si>
    <t>term2</t>
  </si>
  <si>
    <t>P0(s)</t>
  </si>
  <si>
    <t>Rho(s)</t>
  </si>
  <si>
    <t>Lq(s)</t>
  </si>
  <si>
    <t>L(s)</t>
  </si>
  <si>
    <t>Wq(s)</t>
  </si>
  <si>
    <t>W(S)</t>
  </si>
  <si>
    <t>Results</t>
  </si>
  <si>
    <r>
      <t>Average server utilization(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>)</t>
    </r>
  </si>
  <si>
    <r>
      <t>Average number of customers in the queue(L</t>
    </r>
    <r>
      <rPr>
        <vertAlign val="subscript"/>
        <sz val="10"/>
        <rFont val="Arial"/>
        <family val="2"/>
      </rPr>
      <t>q</t>
    </r>
    <r>
      <rPr>
        <sz val="10"/>
        <rFont val="Arial"/>
        <family val="2"/>
      </rPr>
      <t>)</t>
    </r>
  </si>
  <si>
    <t>Average number of customers in the system(L)</t>
  </si>
  <si>
    <r>
      <t>Average waiting time in the queue(W</t>
    </r>
    <r>
      <rPr>
        <vertAlign val="subscript"/>
        <sz val="10"/>
        <rFont val="Arial"/>
        <family val="2"/>
      </rPr>
      <t>q</t>
    </r>
    <r>
      <rPr>
        <sz val="10"/>
        <rFont val="Arial"/>
        <family val="2"/>
      </rPr>
      <t>)</t>
    </r>
  </si>
  <si>
    <t>Average time in the system(W)</t>
  </si>
  <si>
    <r>
      <t>Probability (% of time) system is empty (P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</si>
  <si>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Number</t>
  </si>
  <si>
    <t>Probability</t>
  </si>
  <si>
    <t>Cumulative Probability</t>
  </si>
  <si>
    <t>Probabilities</t>
  </si>
  <si>
    <t>M/M/1 (Single Server Model)</t>
  </si>
  <si>
    <r>
      <t>Arrival rate (</t>
    </r>
    <r>
      <rPr>
        <sz val="10"/>
        <color indexed="8"/>
        <rFont val="Symbol"/>
        <family val="1"/>
        <charset val="2"/>
      </rPr>
      <t>l</t>
    </r>
    <r>
      <rPr>
        <sz val="10"/>
        <color indexed="8"/>
        <rFont val="Calibri"/>
        <family val="2"/>
      </rPr>
      <t>)</t>
    </r>
  </si>
  <si>
    <r>
      <t>Average server utilization(</t>
    </r>
    <r>
      <rPr>
        <sz val="10"/>
        <color indexed="8"/>
        <rFont val="Symbol"/>
        <family val="1"/>
        <charset val="2"/>
      </rPr>
      <t>r</t>
    </r>
    <r>
      <rPr>
        <sz val="10"/>
        <color indexed="8"/>
        <rFont val="Calibri"/>
        <family val="2"/>
      </rPr>
      <t>)</t>
    </r>
  </si>
  <si>
    <r>
      <t>Service rate (</t>
    </r>
    <r>
      <rPr>
        <sz val="10"/>
        <color indexed="8"/>
        <rFont val="Symbol"/>
        <family val="1"/>
        <charset val="2"/>
      </rPr>
      <t>m</t>
    </r>
    <r>
      <rPr>
        <sz val="10"/>
        <color indexed="8"/>
        <rFont val="Calibri"/>
        <family val="2"/>
      </rPr>
      <t>)</t>
    </r>
  </si>
  <si>
    <r>
      <t>Average number of customers in the queue(L</t>
    </r>
    <r>
      <rPr>
        <vertAlign val="subscript"/>
        <sz val="10"/>
        <color indexed="8"/>
        <rFont val="Calibri"/>
        <family val="2"/>
      </rPr>
      <t>q</t>
    </r>
    <r>
      <rPr>
        <sz val="10"/>
        <color indexed="8"/>
        <rFont val="Calibri"/>
        <family val="2"/>
      </rPr>
      <t>)</t>
    </r>
  </si>
  <si>
    <r>
      <t>Average waiting time in the queue(W</t>
    </r>
    <r>
      <rPr>
        <vertAlign val="subscript"/>
        <sz val="10"/>
        <color indexed="8"/>
        <rFont val="Calibri"/>
        <family val="2"/>
      </rPr>
      <t>q</t>
    </r>
    <r>
      <rPr>
        <sz val="10"/>
        <color indexed="8"/>
        <rFont val="Calibri"/>
        <family val="2"/>
      </rPr>
      <t>)</t>
    </r>
  </si>
  <si>
    <r>
      <t>Probability (% of time) system is empty (P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>)</t>
    </r>
  </si>
  <si>
    <t>Complementaria</t>
  </si>
  <si>
    <t>d) (s=2)</t>
  </si>
  <si>
    <t>a) (S=2)</t>
  </si>
  <si>
    <t>b) (s=2)</t>
  </si>
  <si>
    <t>c) (s=2)</t>
  </si>
  <si>
    <t>e) (s=2)</t>
  </si>
  <si>
    <t>f)</t>
  </si>
  <si>
    <t>Coste espera clientes</t>
  </si>
  <si>
    <t>Coste inactividad cajeros</t>
  </si>
  <si>
    <t>Jornada</t>
  </si>
  <si>
    <t>Mes</t>
  </si>
  <si>
    <t>s</t>
  </si>
  <si>
    <t>Tiempo espera clientes</t>
  </si>
  <si>
    <t>Coste espera cliente</t>
  </si>
  <si>
    <t>Tiempo inactividad cajeros</t>
  </si>
  <si>
    <t>Coste total</t>
  </si>
  <si>
    <t>S min</t>
  </si>
  <si>
    <t>d</t>
  </si>
  <si>
    <t>g)</t>
  </si>
  <si>
    <t>P no espere</t>
  </si>
  <si>
    <t>h) (s=3)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</si>
</sst>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1" x14ac:knownFonts="1"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color indexed="21"/>
      <name val="Arial"/>
      <family val="2"/>
    </font>
    <font>
      <vertAlign val="subscript"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sz val="10"/>
      <color rgb="FFFF0000"/>
      <name val="Arial"/>
      <family val="2"/>
    </font>
    <font>
      <b/>
      <sz val="10"/>
      <color rgb="FF800000"/>
      <name val="Calibri"/>
      <family val="2"/>
      <scheme val="minor"/>
    </font>
    <font>
      <sz val="10"/>
      <color rgb="FF8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0"/>
      <color rgb="FF80008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21"/>
      </left>
      <right/>
      <top style="medium">
        <color indexed="21"/>
      </top>
      <bottom/>
      <diagonal/>
    </border>
    <border>
      <left style="thin">
        <color indexed="64"/>
      </left>
      <right style="medium">
        <color indexed="21"/>
      </right>
      <top style="medium">
        <color indexed="21"/>
      </top>
      <bottom style="thin">
        <color indexed="64"/>
      </bottom>
      <diagonal/>
    </border>
    <border>
      <left style="medium">
        <color indexed="21"/>
      </left>
      <right/>
      <top/>
      <bottom/>
      <diagonal/>
    </border>
    <border>
      <left style="medium">
        <color indexed="21"/>
      </left>
      <right/>
      <top/>
      <bottom style="medium">
        <color indexed="21"/>
      </bottom>
      <diagonal/>
    </border>
    <border>
      <left style="thin">
        <color indexed="64"/>
      </left>
      <right style="medium">
        <color indexed="21"/>
      </right>
      <top style="thin">
        <color indexed="64"/>
      </top>
      <bottom style="medium">
        <color indexed="21"/>
      </bottom>
      <diagonal/>
    </border>
    <border>
      <left style="medium">
        <color indexed="20"/>
      </left>
      <right/>
      <top style="medium">
        <color indexed="20"/>
      </top>
      <bottom/>
      <diagonal/>
    </border>
    <border>
      <left/>
      <right style="medium">
        <color indexed="20"/>
      </right>
      <top style="medium">
        <color indexed="20"/>
      </top>
      <bottom/>
      <diagonal/>
    </border>
    <border>
      <left style="medium">
        <color indexed="20"/>
      </left>
      <right/>
      <top/>
      <bottom/>
      <diagonal/>
    </border>
    <border>
      <left/>
      <right style="medium">
        <color indexed="20"/>
      </right>
      <top/>
      <bottom/>
      <diagonal/>
    </border>
    <border>
      <left style="medium">
        <color indexed="20"/>
      </left>
      <right/>
      <top/>
      <bottom style="medium">
        <color indexed="20"/>
      </bottom>
      <diagonal/>
    </border>
    <border>
      <left/>
      <right style="medium">
        <color indexed="20"/>
      </right>
      <top/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4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8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/>
    <xf numFmtId="0" fontId="4" fillId="0" borderId="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1" xfId="0" applyFont="1" applyBorder="1"/>
    <xf numFmtId="0" fontId="16" fillId="3" borderId="2" xfId="0" applyFont="1" applyFill="1" applyBorder="1"/>
    <xf numFmtId="0" fontId="16" fillId="0" borderId="6" xfId="0" applyFont="1" applyBorder="1"/>
    <xf numFmtId="0" fontId="16" fillId="0" borderId="7" xfId="0" applyFont="1" applyBorder="1"/>
    <xf numFmtId="0" fontId="16" fillId="0" borderId="4" xfId="0" applyFont="1" applyBorder="1"/>
    <xf numFmtId="0" fontId="16" fillId="3" borderId="5" xfId="0" applyFont="1" applyFill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20" fillId="0" borderId="0" xfId="0" applyFont="1"/>
    <xf numFmtId="0" fontId="16" fillId="0" borderId="6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0" xfId="0" applyFont="1" applyAlignment="1">
      <alignment wrapText="1"/>
    </xf>
    <xf numFmtId="164" fontId="16" fillId="0" borderId="0" xfId="0" applyNumberFormat="1" applyFont="1" applyBorder="1"/>
    <xf numFmtId="164" fontId="16" fillId="0" borderId="9" xfId="0" applyNumberFormat="1" applyFont="1" applyBorder="1"/>
    <xf numFmtId="164" fontId="16" fillId="0" borderId="0" xfId="0" applyNumberFormat="1" applyFont="1"/>
    <xf numFmtId="164" fontId="16" fillId="0" borderId="12" xfId="0" applyNumberFormat="1" applyFont="1" applyBorder="1"/>
    <xf numFmtId="164" fontId="16" fillId="0" borderId="11" xfId="0" applyNumberFormat="1" applyFont="1" applyBorder="1"/>
    <xf numFmtId="0" fontId="4" fillId="4" borderId="7" xfId="0" applyFont="1" applyFill="1" applyBorder="1"/>
    <xf numFmtId="0" fontId="4" fillId="4" borderId="0" xfId="0" applyFont="1" applyFill="1"/>
    <xf numFmtId="164" fontId="4" fillId="4" borderId="0" xfId="0" applyNumberFormat="1" applyFont="1" applyFill="1"/>
    <xf numFmtId="164" fontId="4" fillId="4" borderId="9" xfId="0" applyNumberFormat="1" applyFont="1" applyFill="1" applyBorder="1"/>
    <xf numFmtId="0" fontId="4" fillId="4" borderId="9" xfId="0" applyFont="1" applyFill="1" applyBorder="1"/>
    <xf numFmtId="9" fontId="4" fillId="0" borderId="0" xfId="0" applyNumberFormat="1" applyFont="1" applyBorder="1"/>
    <xf numFmtId="0" fontId="4" fillId="4" borderId="0" xfId="0" applyFont="1" applyFill="1" applyBorder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28575</xdr:rowOff>
    </xdr:from>
    <xdr:to>
      <xdr:col>4</xdr:col>
      <xdr:colOff>749300</xdr:colOff>
      <xdr:row>3</xdr:row>
      <xdr:rowOff>22225</xdr:rowOff>
    </xdr:to>
    <xdr:sp macro="" textlink="">
      <xdr:nvSpPr>
        <xdr:cNvPr id="2" name="messageTextbox"/>
        <xdr:cNvSpPr txBox="1"/>
      </xdr:nvSpPr>
      <xdr:spPr>
        <a:xfrm>
          <a:off x="254000" y="190500"/>
          <a:ext cx="5334000" cy="317500"/>
        </a:xfrm>
        <a:prstGeom prst="rect">
          <a:avLst/>
        </a:prstGeom>
        <a:solidFill>
          <a:srgbClr val="FFE0C0"/>
        </a:solidFill>
        <a:ln w="1" cmpd="sng">
          <a:solidFill>
            <a:schemeClr val="lt1">
              <a:shade val="50000"/>
            </a:schemeClr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s-ES" sz="900" b="0" i="0" u="none" strike="noStrike" baseline="0">
              <a:solidFill>
                <a:srgbClr val="0000FF"/>
              </a:solidFill>
              <a:effectLst/>
              <a:latin typeface="Arial"/>
            </a:rPr>
            <a:t>The arrival RATE and service RATE both must be rates and use the same time unit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28575</xdr:rowOff>
    </xdr:from>
    <xdr:to>
      <xdr:col>4</xdr:col>
      <xdr:colOff>295275</xdr:colOff>
      <xdr:row>3</xdr:row>
      <xdr:rowOff>19050</xdr:rowOff>
    </xdr:to>
    <xdr:sp macro="" textlink="">
      <xdr:nvSpPr>
        <xdr:cNvPr id="2049" name="messageTextbox"/>
        <xdr:cNvSpPr txBox="1">
          <a:spLocks noChangeArrowheads="1"/>
        </xdr:cNvSpPr>
      </xdr:nvSpPr>
      <xdr:spPr bwMode="auto">
        <a:xfrm>
          <a:off x="247650" y="190500"/>
          <a:ext cx="5200650" cy="314325"/>
        </a:xfrm>
        <a:prstGeom prst="rect">
          <a:avLst/>
        </a:prstGeom>
        <a:solidFill>
          <a:srgbClr val="FFFFCC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The arrival RATE and service RATE both must be rates and use the same time unit.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41" sqref="H41"/>
    </sheetView>
  </sheetViews>
  <sheetFormatPr baseColWidth="10" defaultColWidth="11.453125" defaultRowHeight="13" x14ac:dyDescent="0.3"/>
  <cols>
    <col min="1" max="1" width="13.7265625" style="32" customWidth="1"/>
    <col min="2" max="2" width="9.7265625" style="32" customWidth="1"/>
    <col min="3" max="3" width="10.453125" style="32" customWidth="1"/>
    <col min="4" max="4" width="38.7265625" style="32" customWidth="1"/>
    <col min="5" max="16384" width="11.453125" style="32"/>
  </cols>
  <sheetData>
    <row r="1" spans="1:5" x14ac:dyDescent="0.3">
      <c r="A1" s="30" t="s">
        <v>0</v>
      </c>
      <c r="B1" s="31" t="s">
        <v>28</v>
      </c>
      <c r="C1" s="31"/>
    </row>
    <row r="2" spans="1:5" x14ac:dyDescent="0.3">
      <c r="A2" s="33"/>
      <c r="B2" s="33"/>
    </row>
    <row r="4" spans="1:5" ht="13.5" thickBot="1" x14ac:dyDescent="0.35">
      <c r="A4" s="34" t="s">
        <v>5</v>
      </c>
      <c r="D4" s="35" t="s">
        <v>17</v>
      </c>
    </row>
    <row r="5" spans="1:5" x14ac:dyDescent="0.3">
      <c r="A5" s="36" t="s">
        <v>29</v>
      </c>
      <c r="B5" s="37"/>
      <c r="D5" s="38" t="s">
        <v>30</v>
      </c>
      <c r="E5" s="39" t="e">
        <f>B5/B6</f>
        <v>#DIV/0!</v>
      </c>
    </row>
    <row r="6" spans="1:5" ht="15.5" thickBot="1" x14ac:dyDescent="0.45">
      <c r="A6" s="40" t="s">
        <v>31</v>
      </c>
      <c r="B6" s="41"/>
      <c r="D6" s="42" t="s">
        <v>32</v>
      </c>
      <c r="E6" s="43" t="e">
        <f>B5^2/(B6*(B6-B5))</f>
        <v>#DIV/0!</v>
      </c>
    </row>
    <row r="7" spans="1:5" x14ac:dyDescent="0.3">
      <c r="D7" s="42" t="s">
        <v>20</v>
      </c>
      <c r="E7" s="43" t="e">
        <f>B5/(B6-B5)</f>
        <v>#DIV/0!</v>
      </c>
    </row>
    <row r="8" spans="1:5" ht="15" x14ac:dyDescent="0.4">
      <c r="D8" s="42" t="s">
        <v>33</v>
      </c>
      <c r="E8" s="43" t="e">
        <f>B5/(B6*(B6-B5))</f>
        <v>#DIV/0!</v>
      </c>
    </row>
    <row r="9" spans="1:5" x14ac:dyDescent="0.3">
      <c r="D9" s="42" t="s">
        <v>22</v>
      </c>
      <c r="E9" s="43" t="e">
        <f>1/(B6-B5)</f>
        <v>#DIV/0!</v>
      </c>
    </row>
    <row r="10" spans="1:5" ht="15.5" thickBot="1" x14ac:dyDescent="0.45">
      <c r="D10" s="44" t="s">
        <v>34</v>
      </c>
      <c r="E10" s="45" t="e">
        <f>1 - E5</f>
        <v>#DIV/0!</v>
      </c>
    </row>
    <row r="11" spans="1:5" x14ac:dyDescent="0.3">
      <c r="A11" s="46"/>
    </row>
    <row r="13" spans="1:5" ht="13.5" thickBot="1" x14ac:dyDescent="0.35">
      <c r="A13" s="35" t="s">
        <v>27</v>
      </c>
    </row>
    <row r="14" spans="1:5" s="50" customFormat="1" ht="26" x14ac:dyDescent="0.3">
      <c r="A14" s="47" t="s">
        <v>24</v>
      </c>
      <c r="B14" s="48" t="s">
        <v>25</v>
      </c>
      <c r="C14" s="49" t="s">
        <v>26</v>
      </c>
    </row>
    <row r="15" spans="1:5" x14ac:dyDescent="0.3">
      <c r="A15" s="42">
        <v>0</v>
      </c>
      <c r="B15" s="51" t="e">
        <f>1-B5/B6</f>
        <v>#DIV/0!</v>
      </c>
      <c r="C15" s="52" t="e">
        <f>1-B5/B6</f>
        <v>#DIV/0!</v>
      </c>
      <c r="E15" s="53"/>
    </row>
    <row r="16" spans="1:5" x14ac:dyDescent="0.3">
      <c r="A16" s="42">
        <f>A15+1</f>
        <v>1</v>
      </c>
      <c r="B16" s="51" t="e">
        <f>B15*B$5/B$6</f>
        <v>#DIV/0!</v>
      </c>
      <c r="C16" s="52" t="e">
        <f>C15+B16</f>
        <v>#DIV/0!</v>
      </c>
      <c r="E16" s="53"/>
    </row>
    <row r="17" spans="1:5" x14ac:dyDescent="0.3">
      <c r="A17" s="42">
        <f t="shared" ref="A17:A35" si="0">A16+1</f>
        <v>2</v>
      </c>
      <c r="B17" s="51" t="e">
        <f t="shared" ref="B17:B35" si="1">B16*B$5/B$6</f>
        <v>#DIV/0!</v>
      </c>
      <c r="C17" s="52" t="e">
        <f t="shared" ref="C17:C35" si="2">C16+B17</f>
        <v>#DIV/0!</v>
      </c>
      <c r="E17" s="53"/>
    </row>
    <row r="18" spans="1:5" x14ac:dyDescent="0.3">
      <c r="A18" s="42">
        <f t="shared" si="0"/>
        <v>3</v>
      </c>
      <c r="B18" s="51" t="e">
        <f t="shared" si="1"/>
        <v>#DIV/0!</v>
      </c>
      <c r="C18" s="52" t="e">
        <f t="shared" si="2"/>
        <v>#DIV/0!</v>
      </c>
      <c r="E18" s="53"/>
    </row>
    <row r="19" spans="1:5" x14ac:dyDescent="0.3">
      <c r="A19" s="42">
        <f t="shared" si="0"/>
        <v>4</v>
      </c>
      <c r="B19" s="51" t="e">
        <f t="shared" si="1"/>
        <v>#DIV/0!</v>
      </c>
      <c r="C19" s="52" t="e">
        <f t="shared" si="2"/>
        <v>#DIV/0!</v>
      </c>
      <c r="D19" s="53"/>
      <c r="E19" s="53"/>
    </row>
    <row r="20" spans="1:5" x14ac:dyDescent="0.3">
      <c r="A20" s="42">
        <f t="shared" si="0"/>
        <v>5</v>
      </c>
      <c r="B20" s="51" t="e">
        <f t="shared" si="1"/>
        <v>#DIV/0!</v>
      </c>
      <c r="C20" s="52" t="e">
        <f t="shared" si="2"/>
        <v>#DIV/0!</v>
      </c>
      <c r="E20" s="53"/>
    </row>
    <row r="21" spans="1:5" x14ac:dyDescent="0.3">
      <c r="A21" s="42">
        <f t="shared" si="0"/>
        <v>6</v>
      </c>
      <c r="B21" s="51" t="e">
        <f t="shared" si="1"/>
        <v>#DIV/0!</v>
      </c>
      <c r="C21" s="52" t="e">
        <f t="shared" si="2"/>
        <v>#DIV/0!</v>
      </c>
      <c r="E21" s="53"/>
    </row>
    <row r="22" spans="1:5" x14ac:dyDescent="0.3">
      <c r="A22" s="42">
        <f t="shared" si="0"/>
        <v>7</v>
      </c>
      <c r="B22" s="51" t="e">
        <f t="shared" si="1"/>
        <v>#DIV/0!</v>
      </c>
      <c r="C22" s="52" t="e">
        <f t="shared" si="2"/>
        <v>#DIV/0!</v>
      </c>
      <c r="E22" s="53"/>
    </row>
    <row r="23" spans="1:5" x14ac:dyDescent="0.3">
      <c r="A23" s="42">
        <f t="shared" si="0"/>
        <v>8</v>
      </c>
      <c r="B23" s="51" t="e">
        <f t="shared" si="1"/>
        <v>#DIV/0!</v>
      </c>
      <c r="C23" s="52" t="e">
        <f t="shared" si="2"/>
        <v>#DIV/0!</v>
      </c>
    </row>
    <row r="24" spans="1:5" x14ac:dyDescent="0.3">
      <c r="A24" s="42">
        <f t="shared" si="0"/>
        <v>9</v>
      </c>
      <c r="B24" s="51" t="e">
        <f t="shared" si="1"/>
        <v>#DIV/0!</v>
      </c>
      <c r="C24" s="52" t="e">
        <f t="shared" si="2"/>
        <v>#DIV/0!</v>
      </c>
    </row>
    <row r="25" spans="1:5" x14ac:dyDescent="0.3">
      <c r="A25" s="42">
        <f t="shared" si="0"/>
        <v>10</v>
      </c>
      <c r="B25" s="51" t="e">
        <f t="shared" si="1"/>
        <v>#DIV/0!</v>
      </c>
      <c r="C25" s="52" t="e">
        <f t="shared" si="2"/>
        <v>#DIV/0!</v>
      </c>
    </row>
    <row r="26" spans="1:5" x14ac:dyDescent="0.3">
      <c r="A26" s="42">
        <f t="shared" si="0"/>
        <v>11</v>
      </c>
      <c r="B26" s="51" t="e">
        <f t="shared" si="1"/>
        <v>#DIV/0!</v>
      </c>
      <c r="C26" s="52" t="e">
        <f t="shared" si="2"/>
        <v>#DIV/0!</v>
      </c>
    </row>
    <row r="27" spans="1:5" x14ac:dyDescent="0.3">
      <c r="A27" s="42">
        <f t="shared" si="0"/>
        <v>12</v>
      </c>
      <c r="B27" s="51" t="e">
        <f t="shared" si="1"/>
        <v>#DIV/0!</v>
      </c>
      <c r="C27" s="52" t="e">
        <f t="shared" si="2"/>
        <v>#DIV/0!</v>
      </c>
    </row>
    <row r="28" spans="1:5" x14ac:dyDescent="0.3">
      <c r="A28" s="42">
        <f t="shared" si="0"/>
        <v>13</v>
      </c>
      <c r="B28" s="51" t="e">
        <f t="shared" si="1"/>
        <v>#DIV/0!</v>
      </c>
      <c r="C28" s="52" t="e">
        <f t="shared" si="2"/>
        <v>#DIV/0!</v>
      </c>
    </row>
    <row r="29" spans="1:5" x14ac:dyDescent="0.3">
      <c r="A29" s="42">
        <f t="shared" si="0"/>
        <v>14</v>
      </c>
      <c r="B29" s="51" t="e">
        <f t="shared" si="1"/>
        <v>#DIV/0!</v>
      </c>
      <c r="C29" s="52" t="e">
        <f t="shared" si="2"/>
        <v>#DIV/0!</v>
      </c>
    </row>
    <row r="30" spans="1:5" x14ac:dyDescent="0.3">
      <c r="A30" s="42">
        <f t="shared" si="0"/>
        <v>15</v>
      </c>
      <c r="B30" s="51" t="e">
        <f t="shared" si="1"/>
        <v>#DIV/0!</v>
      </c>
      <c r="C30" s="52" t="e">
        <f t="shared" si="2"/>
        <v>#DIV/0!</v>
      </c>
    </row>
    <row r="31" spans="1:5" x14ac:dyDescent="0.3">
      <c r="A31" s="42">
        <f t="shared" si="0"/>
        <v>16</v>
      </c>
      <c r="B31" s="51" t="e">
        <f t="shared" si="1"/>
        <v>#DIV/0!</v>
      </c>
      <c r="C31" s="52" t="e">
        <f t="shared" si="2"/>
        <v>#DIV/0!</v>
      </c>
    </row>
    <row r="32" spans="1:5" x14ac:dyDescent="0.3">
      <c r="A32" s="42">
        <f t="shared" si="0"/>
        <v>17</v>
      </c>
      <c r="B32" s="51" t="e">
        <f t="shared" si="1"/>
        <v>#DIV/0!</v>
      </c>
      <c r="C32" s="52" t="e">
        <f t="shared" si="2"/>
        <v>#DIV/0!</v>
      </c>
    </row>
    <row r="33" spans="1:3" x14ac:dyDescent="0.3">
      <c r="A33" s="42">
        <f t="shared" si="0"/>
        <v>18</v>
      </c>
      <c r="B33" s="51" t="e">
        <f t="shared" si="1"/>
        <v>#DIV/0!</v>
      </c>
      <c r="C33" s="52" t="e">
        <f t="shared" si="2"/>
        <v>#DIV/0!</v>
      </c>
    </row>
    <row r="34" spans="1:3" x14ac:dyDescent="0.3">
      <c r="A34" s="42">
        <f t="shared" si="0"/>
        <v>19</v>
      </c>
      <c r="B34" s="51" t="e">
        <f t="shared" si="1"/>
        <v>#DIV/0!</v>
      </c>
      <c r="C34" s="52" t="e">
        <f t="shared" si="2"/>
        <v>#DIV/0!</v>
      </c>
    </row>
    <row r="35" spans="1:3" ht="13.5" thickBot="1" x14ac:dyDescent="0.35">
      <c r="A35" s="44">
        <f t="shared" si="0"/>
        <v>20</v>
      </c>
      <c r="B35" s="54" t="e">
        <f t="shared" si="1"/>
        <v>#DIV/0!</v>
      </c>
      <c r="C35" s="55" t="e">
        <f t="shared" si="2"/>
        <v>#DIV/0!</v>
      </c>
    </row>
    <row r="36" spans="1:3" x14ac:dyDescent="0.3">
      <c r="B36" s="53"/>
      <c r="C36" s="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L9" sqref="L9"/>
    </sheetView>
  </sheetViews>
  <sheetFormatPr baseColWidth="10" defaultColWidth="11.453125" defaultRowHeight="12.5" x14ac:dyDescent="0.25"/>
  <cols>
    <col min="1" max="1" width="17.7265625" style="4" customWidth="1"/>
    <col min="2" max="3" width="10.453125" style="4" customWidth="1"/>
    <col min="4" max="4" width="38.7265625" style="4" customWidth="1"/>
    <col min="5" max="5" width="7.7265625" style="4" customWidth="1"/>
    <col min="6" max="6" width="11.54296875" style="4" bestFit="1" customWidth="1"/>
    <col min="7" max="7" width="13.1796875" style="4" bestFit="1" customWidth="1"/>
    <col min="8" max="8" width="11.54296875" style="4" bestFit="1" customWidth="1"/>
    <col min="9" max="9" width="13.1796875" style="4" bestFit="1" customWidth="1"/>
    <col min="10" max="10" width="11.54296875" style="4" bestFit="1" customWidth="1"/>
    <col min="11" max="16384" width="11.453125" style="4"/>
  </cols>
  <sheetData>
    <row r="1" spans="1:19" ht="13" x14ac:dyDescent="0.3">
      <c r="A1" s="1" t="s">
        <v>0</v>
      </c>
      <c r="B1" s="2" t="s">
        <v>1</v>
      </c>
      <c r="C1" s="2"/>
    </row>
    <row r="2" spans="1:19" x14ac:dyDescent="0.25">
      <c r="A2" s="3"/>
      <c r="B2" s="3"/>
    </row>
    <row r="4" spans="1:19" ht="13.5" thickBot="1" x14ac:dyDescent="0.35">
      <c r="A4" s="5" t="s">
        <v>5</v>
      </c>
      <c r="D4" s="11" t="s">
        <v>17</v>
      </c>
    </row>
    <row r="5" spans="1:19" ht="13" thickBot="1" x14ac:dyDescent="0.3">
      <c r="A5" s="6" t="s">
        <v>2</v>
      </c>
      <c r="B5" s="7">
        <v>100</v>
      </c>
      <c r="D5" s="12" t="s">
        <v>18</v>
      </c>
      <c r="E5" s="56">
        <f>B5/(B6*B7)</f>
        <v>0.55555555555555558</v>
      </c>
      <c r="F5" s="57" t="s">
        <v>37</v>
      </c>
    </row>
    <row r="6" spans="1:19" ht="15.5" x14ac:dyDescent="0.4">
      <c r="A6" s="8" t="s">
        <v>3</v>
      </c>
      <c r="B6" s="7">
        <v>60</v>
      </c>
      <c r="D6" s="13" t="s">
        <v>19</v>
      </c>
      <c r="E6" s="14">
        <f>VLOOKUP($B$7,$A$38:$G$59,7)</f>
        <v>0.37470023980815348</v>
      </c>
    </row>
    <row r="7" spans="1:19" ht="13" thickBot="1" x14ac:dyDescent="0.3">
      <c r="A7" s="9" t="s">
        <v>4</v>
      </c>
      <c r="B7" s="10">
        <v>3</v>
      </c>
      <c r="D7" s="13" t="s">
        <v>20</v>
      </c>
      <c r="E7" s="60">
        <f>E6+B5/B6</f>
        <v>2.0413669064748201</v>
      </c>
      <c r="F7" s="57" t="s">
        <v>36</v>
      </c>
    </row>
    <row r="8" spans="1:19" ht="15.5" x14ac:dyDescent="0.4">
      <c r="A8" s="26" t="s">
        <v>51</v>
      </c>
      <c r="B8" s="4">
        <f>B5/B6</f>
        <v>1.6666666666666667</v>
      </c>
      <c r="D8" s="13" t="s">
        <v>21</v>
      </c>
      <c r="E8" s="14">
        <f>E6/B5</f>
        <v>3.7470023980815349E-3</v>
      </c>
      <c r="F8" s="63">
        <f>E8*60</f>
        <v>0.2248201438848921</v>
      </c>
      <c r="G8" s="63" t="s">
        <v>55</v>
      </c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x14ac:dyDescent="0.25">
      <c r="A9" s="26" t="s">
        <v>52</v>
      </c>
      <c r="B9" s="4">
        <f>B7-B8</f>
        <v>1.3333333333333333</v>
      </c>
      <c r="D9" s="13" t="s">
        <v>22</v>
      </c>
      <c r="E9" s="60">
        <f>E8+1/B6</f>
        <v>2.0413669064748202E-2</v>
      </c>
      <c r="F9" s="57" t="s">
        <v>40</v>
      </c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16" thickBot="1" x14ac:dyDescent="0.45">
      <c r="D10" s="15" t="s">
        <v>23</v>
      </c>
      <c r="E10" s="16">
        <f>VLOOKUP($B$7,$A$38:$G$59,5)</f>
        <v>0.17266187050359708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3.5" thickBot="1" x14ac:dyDescent="0.35">
      <c r="A11" s="11" t="s">
        <v>27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5" customFormat="1" ht="25" x14ac:dyDescent="0.25">
      <c r="A12" s="22" t="s">
        <v>24</v>
      </c>
      <c r="B12" s="23" t="s">
        <v>25</v>
      </c>
      <c r="C12" s="24" t="s">
        <v>26</v>
      </c>
      <c r="D12" s="25" t="s">
        <v>35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x14ac:dyDescent="0.25">
      <c r="A13" s="13">
        <v>0</v>
      </c>
      <c r="B13" s="18">
        <f>VLOOKUP(B7,A37:E59,5)</f>
        <v>0.17266187050359708</v>
      </c>
      <c r="C13" s="19">
        <f>B13</f>
        <v>0.17266187050359708</v>
      </c>
      <c r="D13" s="17">
        <f>1-C13</f>
        <v>0.82733812949640295</v>
      </c>
      <c r="H13" s="57" t="s">
        <v>41</v>
      </c>
      <c r="I13" s="26"/>
      <c r="J13" s="26"/>
      <c r="K13" s="26"/>
      <c r="L13" s="26"/>
      <c r="M13" s="26"/>
      <c r="N13" s="26"/>
      <c r="O13" s="26" t="s">
        <v>53</v>
      </c>
      <c r="P13" s="27"/>
      <c r="Q13" s="27"/>
      <c r="R13" s="27"/>
      <c r="S13" s="27"/>
    </row>
    <row r="14" spans="1:19" x14ac:dyDescent="0.25">
      <c r="A14" s="13">
        <f>A13+1</f>
        <v>1</v>
      </c>
      <c r="B14" s="18">
        <f>IF(A14&lt;=$B$7,($B$5/$B$6)^A14*$E$10/FACT(A14),($B$5/$B$6)^A14*$E$10/(FACT($B$7)*$B$7^(A14-$B$7)))</f>
        <v>0.2877697841726618</v>
      </c>
      <c r="C14" s="59">
        <f>C13+B14</f>
        <v>0.46043165467625891</v>
      </c>
      <c r="D14" s="17">
        <f t="shared" ref="D14:D33" si="0">1-C14</f>
        <v>0.53956834532374109</v>
      </c>
      <c r="E14" s="57" t="s">
        <v>39</v>
      </c>
      <c r="J14" s="27"/>
      <c r="K14" s="27"/>
      <c r="L14" s="27"/>
      <c r="M14" s="27"/>
      <c r="N14" s="27"/>
      <c r="O14" s="27"/>
      <c r="P14" s="27"/>
      <c r="Q14" s="61">
        <v>0.92</v>
      </c>
      <c r="R14" s="27"/>
      <c r="S14" s="27"/>
    </row>
    <row r="15" spans="1:19" x14ac:dyDescent="0.25">
      <c r="A15" s="13">
        <f t="shared" ref="A15:A33" si="1">A14+1</f>
        <v>2</v>
      </c>
      <c r="B15" s="18">
        <f t="shared" ref="B15:B33" si="2">IF(A15&lt;=$B$7,($B$5/$B$6)^A15*$E$10/FACT(A15),($B$5/$B$6)^A15*$E$10/(FACT($B$7)*$B$7^(A15-$B$7)))</f>
        <v>0.23980815347721818</v>
      </c>
      <c r="C15" s="19">
        <f t="shared" ref="C15:C33" si="3">C14+B15</f>
        <v>0.70023980815347708</v>
      </c>
      <c r="D15" s="17">
        <f t="shared" si="0"/>
        <v>0.29976019184652292</v>
      </c>
      <c r="H15" s="4" t="s">
        <v>42</v>
      </c>
      <c r="I15" s="4">
        <v>70</v>
      </c>
      <c r="J15" s="27"/>
      <c r="K15" s="27"/>
      <c r="L15" s="27"/>
      <c r="M15" s="27"/>
      <c r="N15" s="27"/>
      <c r="O15" s="29"/>
      <c r="P15" s="27" t="s">
        <v>46</v>
      </c>
      <c r="Q15" s="27" t="s">
        <v>54</v>
      </c>
      <c r="R15" s="27"/>
      <c r="S15" s="27"/>
    </row>
    <row r="16" spans="1:19" x14ac:dyDescent="0.25">
      <c r="A16" s="13">
        <f t="shared" si="1"/>
        <v>3</v>
      </c>
      <c r="B16" s="18">
        <f t="shared" si="2"/>
        <v>0.1332267519317879</v>
      </c>
      <c r="C16" s="19">
        <f t="shared" si="3"/>
        <v>0.83346656008526498</v>
      </c>
      <c r="D16" s="58">
        <f t="shared" si="0"/>
        <v>0.16653343991473502</v>
      </c>
      <c r="E16" s="57" t="s">
        <v>38</v>
      </c>
      <c r="H16" s="4" t="s">
        <v>43</v>
      </c>
      <c r="I16" s="4">
        <v>35</v>
      </c>
      <c r="J16" s="27"/>
      <c r="K16" s="27"/>
      <c r="L16" s="27"/>
      <c r="M16" s="27"/>
      <c r="N16" s="27"/>
      <c r="O16" s="27"/>
      <c r="P16" s="27">
        <v>2</v>
      </c>
      <c r="Q16" s="27">
        <v>0.24242424242424238</v>
      </c>
      <c r="R16" s="27"/>
      <c r="S16" s="27"/>
    </row>
    <row r="17" spans="1:19" x14ac:dyDescent="0.25">
      <c r="A17" s="13">
        <f t="shared" si="1"/>
        <v>4</v>
      </c>
      <c r="B17" s="18">
        <f t="shared" si="2"/>
        <v>7.401486218432661E-2</v>
      </c>
      <c r="C17" s="19">
        <f t="shared" si="3"/>
        <v>0.90748142226959161</v>
      </c>
      <c r="D17" s="17">
        <f t="shared" si="0"/>
        <v>9.2518577730408391E-2</v>
      </c>
      <c r="H17" s="4" t="s">
        <v>44</v>
      </c>
      <c r="I17" s="4">
        <v>10</v>
      </c>
      <c r="J17" s="27"/>
      <c r="K17" s="27"/>
      <c r="L17" s="27"/>
      <c r="M17" s="27"/>
      <c r="N17" s="27"/>
      <c r="O17" s="27"/>
      <c r="P17" s="27">
        <v>3</v>
      </c>
      <c r="Q17" s="19">
        <v>0.70023980815347708</v>
      </c>
      <c r="R17" s="27"/>
      <c r="S17" s="27"/>
    </row>
    <row r="18" spans="1:19" x14ac:dyDescent="0.25">
      <c r="A18" s="13">
        <f t="shared" si="1"/>
        <v>5</v>
      </c>
      <c r="B18" s="18">
        <f t="shared" si="2"/>
        <v>4.1119367880181452E-2</v>
      </c>
      <c r="C18" s="19">
        <f t="shared" si="3"/>
        <v>0.94860079014977305</v>
      </c>
      <c r="D18" s="17">
        <f t="shared" si="0"/>
        <v>5.1399209850226946E-2</v>
      </c>
      <c r="H18" s="4" t="s">
        <v>45</v>
      </c>
      <c r="I18" s="4">
        <v>25</v>
      </c>
      <c r="J18" s="27"/>
      <c r="K18" s="27"/>
      <c r="L18" s="27"/>
      <c r="M18" s="27"/>
      <c r="N18" s="27"/>
      <c r="O18" s="27"/>
      <c r="P18" s="27">
        <v>4</v>
      </c>
      <c r="Q18" s="27">
        <v>0.8975241842925068</v>
      </c>
      <c r="R18" s="27"/>
      <c r="S18" s="27"/>
    </row>
    <row r="19" spans="1:19" x14ac:dyDescent="0.25">
      <c r="A19" s="13">
        <f t="shared" si="1"/>
        <v>6</v>
      </c>
      <c r="B19" s="18">
        <f t="shared" si="2"/>
        <v>2.2844093266767476E-2</v>
      </c>
      <c r="C19" s="19">
        <f t="shared" si="3"/>
        <v>0.97144488341654056</v>
      </c>
      <c r="D19" s="17">
        <f t="shared" si="0"/>
        <v>2.8555116583459439E-2</v>
      </c>
      <c r="J19" s="27"/>
      <c r="K19" s="27"/>
      <c r="L19" s="27"/>
      <c r="M19" s="27"/>
      <c r="N19" s="27"/>
      <c r="O19" s="27"/>
      <c r="P19" s="62">
        <v>5</v>
      </c>
      <c r="Q19" s="62">
        <v>0.96972339291769605</v>
      </c>
      <c r="R19" s="27"/>
      <c r="S19" s="27"/>
    </row>
    <row r="20" spans="1:19" x14ac:dyDescent="0.25">
      <c r="A20" s="13">
        <f t="shared" si="1"/>
        <v>7</v>
      </c>
      <c r="B20" s="18">
        <f t="shared" si="2"/>
        <v>1.2691162925981931E-2</v>
      </c>
      <c r="C20" s="19">
        <f t="shared" si="3"/>
        <v>0.9841360463425225</v>
      </c>
      <c r="D20" s="17">
        <f t="shared" si="0"/>
        <v>1.5863953657477503E-2</v>
      </c>
    </row>
    <row r="21" spans="1:19" x14ac:dyDescent="0.25">
      <c r="A21" s="13">
        <f t="shared" si="1"/>
        <v>8</v>
      </c>
      <c r="B21" s="18">
        <f t="shared" si="2"/>
        <v>7.0506460699899633E-3</v>
      </c>
      <c r="C21" s="19">
        <f t="shared" si="3"/>
        <v>0.99118669241251245</v>
      </c>
      <c r="D21" s="17">
        <f t="shared" si="0"/>
        <v>8.8133075874875511E-3</v>
      </c>
      <c r="H21" s="4" t="s">
        <v>46</v>
      </c>
      <c r="I21" s="4" t="s">
        <v>47</v>
      </c>
      <c r="J21" s="4" t="s">
        <v>48</v>
      </c>
      <c r="K21" s="4" t="s">
        <v>49</v>
      </c>
      <c r="L21" s="4" t="s">
        <v>43</v>
      </c>
      <c r="M21" s="4" t="s">
        <v>50</v>
      </c>
    </row>
    <row r="22" spans="1:19" x14ac:dyDescent="0.25">
      <c r="A22" s="13">
        <f t="shared" si="1"/>
        <v>9</v>
      </c>
      <c r="B22" s="18">
        <f t="shared" si="2"/>
        <v>3.917025594438869E-3</v>
      </c>
      <c r="C22" s="19">
        <f t="shared" si="3"/>
        <v>0.9951037180069513</v>
      </c>
      <c r="D22" s="17">
        <f t="shared" si="0"/>
        <v>4.8962819930487012E-3</v>
      </c>
      <c r="H22" s="4">
        <f>B7</f>
        <v>3</v>
      </c>
      <c r="I22" s="4">
        <f>B5*E8*I17*I18</f>
        <v>93.675059952038382</v>
      </c>
      <c r="J22" s="4">
        <f>I22*I15</f>
        <v>6557.254196642687</v>
      </c>
      <c r="K22" s="4">
        <f>B9*I17*I18</f>
        <v>333.33333333333331</v>
      </c>
      <c r="L22" s="4">
        <f>K22*I16</f>
        <v>11666.666666666666</v>
      </c>
      <c r="M22" s="4">
        <f>J22+L22</f>
        <v>18223.920863309351</v>
      </c>
    </row>
    <row r="23" spans="1:19" x14ac:dyDescent="0.25">
      <c r="A23" s="13">
        <f t="shared" si="1"/>
        <v>10</v>
      </c>
      <c r="B23" s="18">
        <f t="shared" si="2"/>
        <v>2.1761253302438163E-3</v>
      </c>
      <c r="C23" s="19">
        <f t="shared" si="3"/>
        <v>0.9972798433371951</v>
      </c>
      <c r="D23" s="17">
        <f t="shared" si="0"/>
        <v>2.7201566628048957E-3</v>
      </c>
    </row>
    <row r="24" spans="1:19" x14ac:dyDescent="0.25">
      <c r="A24" s="13">
        <f t="shared" si="1"/>
        <v>11</v>
      </c>
      <c r="B24" s="18">
        <f t="shared" si="2"/>
        <v>1.2089585168021202E-3</v>
      </c>
      <c r="C24" s="19">
        <f t="shared" si="3"/>
        <v>0.99848880185399724</v>
      </c>
      <c r="D24" s="17">
        <f t="shared" si="0"/>
        <v>1.5111981460027568E-3</v>
      </c>
      <c r="H24" s="4" t="s">
        <v>46</v>
      </c>
      <c r="I24" s="4" t="s">
        <v>47</v>
      </c>
      <c r="J24" s="4" t="s">
        <v>48</v>
      </c>
      <c r="K24" s="4" t="s">
        <v>49</v>
      </c>
      <c r="L24" s="4" t="s">
        <v>43</v>
      </c>
      <c r="M24" s="4" t="s">
        <v>50</v>
      </c>
    </row>
    <row r="25" spans="1:19" x14ac:dyDescent="0.25">
      <c r="A25" s="13">
        <f t="shared" si="1"/>
        <v>12</v>
      </c>
      <c r="B25" s="18">
        <f t="shared" si="2"/>
        <v>6.7164362044562238E-4</v>
      </c>
      <c r="C25" s="19">
        <f t="shared" si="3"/>
        <v>0.99916044547444283</v>
      </c>
      <c r="D25" s="17">
        <f t="shared" si="0"/>
        <v>8.3955452555717347E-4</v>
      </c>
      <c r="H25" s="4">
        <v>2</v>
      </c>
      <c r="I25" s="4">
        <v>946.96969696969745</v>
      </c>
      <c r="J25" s="4">
        <v>66287.878787878828</v>
      </c>
      <c r="K25" s="4">
        <v>83.333333333333314</v>
      </c>
      <c r="L25" s="4">
        <v>2916.6666666666661</v>
      </c>
      <c r="M25" s="4">
        <v>69204.5454545455</v>
      </c>
    </row>
    <row r="26" spans="1:19" x14ac:dyDescent="0.25">
      <c r="A26" s="13">
        <f t="shared" si="1"/>
        <v>13</v>
      </c>
      <c r="B26" s="18">
        <f t="shared" si="2"/>
        <v>3.7313534469201248E-4</v>
      </c>
      <c r="C26" s="19">
        <f t="shared" si="3"/>
        <v>0.99953358081913479</v>
      </c>
      <c r="D26" s="17">
        <f t="shared" si="0"/>
        <v>4.6641918086520739E-4</v>
      </c>
      <c r="H26" s="57">
        <v>3</v>
      </c>
      <c r="I26" s="57">
        <v>93.675059952038382</v>
      </c>
      <c r="J26" s="57">
        <v>6557.254196642687</v>
      </c>
      <c r="K26" s="57">
        <v>333.33333333333331</v>
      </c>
      <c r="L26" s="57">
        <v>11666.666666666666</v>
      </c>
      <c r="M26" s="57">
        <v>18223.920863309351</v>
      </c>
    </row>
    <row r="27" spans="1:19" x14ac:dyDescent="0.25">
      <c r="A27" s="13">
        <f t="shared" si="1"/>
        <v>14</v>
      </c>
      <c r="B27" s="18">
        <f t="shared" si="2"/>
        <v>2.0729741371778473E-4</v>
      </c>
      <c r="C27" s="19">
        <f t="shared" si="3"/>
        <v>0.99974087823285263</v>
      </c>
      <c r="D27" s="17">
        <f t="shared" si="0"/>
        <v>2.5912176714737445E-4</v>
      </c>
      <c r="H27" s="4">
        <v>4</v>
      </c>
      <c r="I27" s="4">
        <v>18.299252804909475</v>
      </c>
      <c r="J27" s="4">
        <v>1280.9476963436632</v>
      </c>
      <c r="K27" s="4">
        <v>583.33333333333326</v>
      </c>
      <c r="L27" s="4">
        <v>20416.666666666664</v>
      </c>
      <c r="M27" s="4">
        <v>21697.614363010329</v>
      </c>
    </row>
    <row r="28" spans="1:19" x14ac:dyDescent="0.25">
      <c r="A28" s="13">
        <f t="shared" si="1"/>
        <v>15</v>
      </c>
      <c r="B28" s="18">
        <f t="shared" si="2"/>
        <v>1.1516522984321374E-4</v>
      </c>
      <c r="C28" s="19">
        <f t="shared" si="3"/>
        <v>0.99985604346269585</v>
      </c>
      <c r="D28" s="17">
        <f t="shared" si="0"/>
        <v>1.4395653730414626E-4</v>
      </c>
    </row>
    <row r="29" spans="1:19" x14ac:dyDescent="0.25">
      <c r="A29" s="13">
        <f t="shared" si="1"/>
        <v>16</v>
      </c>
      <c r="B29" s="18">
        <f t="shared" si="2"/>
        <v>6.3980683246229865E-5</v>
      </c>
      <c r="C29" s="19">
        <f t="shared" si="3"/>
        <v>0.99992002414594205</v>
      </c>
      <c r="D29" s="17">
        <f t="shared" si="0"/>
        <v>7.9975854057945384E-5</v>
      </c>
    </row>
    <row r="30" spans="1:19" x14ac:dyDescent="0.25">
      <c r="A30" s="13">
        <f t="shared" si="1"/>
        <v>17</v>
      </c>
      <c r="B30" s="18">
        <f t="shared" si="2"/>
        <v>3.5544824025683257E-5</v>
      </c>
      <c r="C30" s="19">
        <f t="shared" si="3"/>
        <v>0.99995556896996773</v>
      </c>
      <c r="D30" s="17">
        <f t="shared" si="0"/>
        <v>4.4431030032265895E-5</v>
      </c>
    </row>
    <row r="31" spans="1:19" x14ac:dyDescent="0.25">
      <c r="A31" s="13">
        <f t="shared" si="1"/>
        <v>18</v>
      </c>
      <c r="B31" s="18">
        <f t="shared" si="2"/>
        <v>1.974712445871292E-5</v>
      </c>
      <c r="C31" s="19">
        <f t="shared" si="3"/>
        <v>0.99997531609442647</v>
      </c>
      <c r="D31" s="17">
        <f t="shared" si="0"/>
        <v>2.4683905573530396E-5</v>
      </c>
    </row>
    <row r="32" spans="1:19" x14ac:dyDescent="0.25">
      <c r="A32" s="13">
        <f t="shared" si="1"/>
        <v>19</v>
      </c>
      <c r="B32" s="18">
        <f t="shared" si="2"/>
        <v>1.0970624699284958E-5</v>
      </c>
      <c r="C32" s="19">
        <f t="shared" si="3"/>
        <v>0.99998628671912571</v>
      </c>
      <c r="D32" s="17">
        <f t="shared" si="0"/>
        <v>1.3713280874294576E-5</v>
      </c>
    </row>
    <row r="33" spans="1:10" ht="13" thickBot="1" x14ac:dyDescent="0.3">
      <c r="A33" s="15">
        <f t="shared" si="1"/>
        <v>20</v>
      </c>
      <c r="B33" s="20">
        <f t="shared" si="2"/>
        <v>6.0947914996027548E-6</v>
      </c>
      <c r="C33" s="21">
        <f t="shared" si="3"/>
        <v>0.99999238151062531</v>
      </c>
      <c r="D33" s="17">
        <f t="shared" si="0"/>
        <v>7.6184893746944482E-6</v>
      </c>
    </row>
    <row r="34" spans="1:10" x14ac:dyDescent="0.25">
      <c r="B34" s="17"/>
      <c r="C34" s="17"/>
    </row>
    <row r="35" spans="1:10" x14ac:dyDescent="0.25">
      <c r="A35" s="4" t="s">
        <v>6</v>
      </c>
    </row>
    <row r="36" spans="1:10" x14ac:dyDescent="0.25">
      <c r="A36" s="4" t="s">
        <v>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4" t="s">
        <v>13</v>
      </c>
      <c r="H36" s="4" t="s">
        <v>14</v>
      </c>
      <c r="I36" s="4" t="s">
        <v>15</v>
      </c>
      <c r="J36" s="4" t="s">
        <v>16</v>
      </c>
    </row>
    <row r="37" spans="1:10" x14ac:dyDescent="0.25">
      <c r="A37" s="4">
        <v>0</v>
      </c>
      <c r="B37" s="4">
        <v>1</v>
      </c>
    </row>
    <row r="38" spans="1:10" x14ac:dyDescent="0.25">
      <c r="A38" s="4">
        <v>1</v>
      </c>
      <c r="B38" s="4">
        <f>($B$5/$B$6)^A38/FACT(A38)</f>
        <v>1.6666666666666667</v>
      </c>
      <c r="C38" s="4">
        <f>SUM(B37:$B$37)</f>
        <v>1</v>
      </c>
      <c r="D38" s="4">
        <f>+B38/(1-$B$5/(A38*$B$6))</f>
        <v>-2.5</v>
      </c>
      <c r="E38" s="4">
        <f>1/(C38+D38)</f>
        <v>-0.66666666666666663</v>
      </c>
      <c r="F38" s="4">
        <f>$B$5/($B$6*A38)</f>
        <v>1.6666666666666667</v>
      </c>
      <c r="G38" s="4">
        <f>+E38*B38*F38/(1-F38)^2</f>
        <v>-4.1666666666666661</v>
      </c>
      <c r="H38" s="4">
        <f>G38+$B$5/$B$6</f>
        <v>-2.4999999999999991</v>
      </c>
      <c r="I38" s="4">
        <f>G38/$B$5</f>
        <v>-4.1666666666666657E-2</v>
      </c>
      <c r="J38" s="4">
        <f>I38+1/$B$6</f>
        <v>-2.4999999999999991E-2</v>
      </c>
    </row>
    <row r="39" spans="1:10" x14ac:dyDescent="0.25">
      <c r="A39" s="4">
        <v>2</v>
      </c>
      <c r="B39" s="4">
        <f t="shared" ref="B39:B59" si="4">($B$5/$B$6)^A39/FACT(A39)</f>
        <v>1.3888888888888891</v>
      </c>
      <c r="C39" s="4">
        <f>SUM(B$37:$B38)</f>
        <v>2.666666666666667</v>
      </c>
      <c r="D39" s="4">
        <f t="shared" ref="D39:D59" si="5">+B39/(1-$B$5/(A39*$B$6))</f>
        <v>8.3333333333333357</v>
      </c>
      <c r="E39" s="4">
        <f t="shared" ref="E39:E59" si="6">1/(C39+D39)</f>
        <v>9.0909090909090884E-2</v>
      </c>
      <c r="F39" s="4">
        <f t="shared" ref="F39:F59" si="7">$B$5/($B$6*A39)</f>
        <v>0.83333333333333337</v>
      </c>
      <c r="G39" s="4">
        <f t="shared" ref="G39:G59" si="8">+E39*B39*F39/(1-F39)^2</f>
        <v>3.7878787878787894</v>
      </c>
      <c r="H39" s="4">
        <f t="shared" ref="H39:H59" si="9">G39+$B$5/$B$6</f>
        <v>5.4545454545454559</v>
      </c>
      <c r="I39" s="4">
        <f t="shared" ref="I39:I59" si="10">G39/$B$5</f>
        <v>3.7878787878787894E-2</v>
      </c>
      <c r="J39" s="4">
        <f t="shared" ref="J39:J59" si="11">I39+1/$B$6</f>
        <v>5.4545454545454564E-2</v>
      </c>
    </row>
    <row r="40" spans="1:10" x14ac:dyDescent="0.25">
      <c r="A40" s="4">
        <v>3</v>
      </c>
      <c r="B40" s="4">
        <f t="shared" si="4"/>
        <v>0.77160493827160515</v>
      </c>
      <c r="C40" s="4">
        <f>SUM(B$37:$B39)</f>
        <v>4.0555555555555562</v>
      </c>
      <c r="D40" s="4">
        <f t="shared" si="5"/>
        <v>1.7361111111111116</v>
      </c>
      <c r="E40" s="4">
        <f t="shared" si="6"/>
        <v>0.17266187050359708</v>
      </c>
      <c r="F40" s="4">
        <f t="shared" si="7"/>
        <v>0.55555555555555558</v>
      </c>
      <c r="G40" s="4">
        <f t="shared" si="8"/>
        <v>0.37470023980815348</v>
      </c>
      <c r="H40" s="4">
        <f t="shared" si="9"/>
        <v>2.0413669064748201</v>
      </c>
      <c r="I40" s="4">
        <f t="shared" si="10"/>
        <v>3.7470023980815349E-3</v>
      </c>
      <c r="J40" s="4">
        <f t="shared" si="11"/>
        <v>2.0413669064748202E-2</v>
      </c>
    </row>
    <row r="41" spans="1:10" x14ac:dyDescent="0.25">
      <c r="A41" s="4">
        <v>4</v>
      </c>
      <c r="B41" s="4">
        <f t="shared" si="4"/>
        <v>0.3215020576131688</v>
      </c>
      <c r="C41" s="4">
        <f>SUM(B$37:$B40)</f>
        <v>4.8271604938271615</v>
      </c>
      <c r="D41" s="4">
        <f t="shared" si="5"/>
        <v>0.55114638447971798</v>
      </c>
      <c r="E41" s="4">
        <f t="shared" si="6"/>
        <v>0.1859321200196753</v>
      </c>
      <c r="F41" s="4">
        <f t="shared" si="7"/>
        <v>0.41666666666666669</v>
      </c>
      <c r="G41" s="4">
        <f t="shared" si="8"/>
        <v>7.3197011219637897E-2</v>
      </c>
      <c r="H41" s="4">
        <f t="shared" si="9"/>
        <v>1.7398636778863046</v>
      </c>
      <c r="I41" s="4">
        <f t="shared" si="10"/>
        <v>7.3197011219637901E-4</v>
      </c>
      <c r="J41" s="4">
        <f t="shared" si="11"/>
        <v>1.7398636778863046E-2</v>
      </c>
    </row>
    <row r="42" spans="1:10" x14ac:dyDescent="0.25">
      <c r="A42" s="4">
        <v>5</v>
      </c>
      <c r="B42" s="4">
        <f t="shared" si="4"/>
        <v>0.10716735253772294</v>
      </c>
      <c r="C42" s="4">
        <f>SUM(B$37:$B41)</f>
        <v>5.1486625514403306</v>
      </c>
      <c r="D42" s="4">
        <f t="shared" si="5"/>
        <v>0.1607510288065844</v>
      </c>
      <c r="E42" s="4">
        <f t="shared" si="6"/>
        <v>0.18834471733759625</v>
      </c>
      <c r="F42" s="4">
        <f t="shared" si="7"/>
        <v>0.33333333333333331</v>
      </c>
      <c r="G42" s="4">
        <f t="shared" si="8"/>
        <v>1.5138303541151964E-2</v>
      </c>
      <c r="H42" s="4">
        <f t="shared" si="9"/>
        <v>1.6818049702078186</v>
      </c>
      <c r="I42" s="4">
        <f t="shared" si="10"/>
        <v>1.5138303541151963E-4</v>
      </c>
      <c r="J42" s="4">
        <f t="shared" si="11"/>
        <v>1.6818049702078185E-2</v>
      </c>
    </row>
    <row r="43" spans="1:10" x14ac:dyDescent="0.25">
      <c r="A43" s="4">
        <v>6</v>
      </c>
      <c r="B43" s="4">
        <f t="shared" si="4"/>
        <v>2.9768709038256378E-2</v>
      </c>
      <c r="C43" s="4">
        <f>SUM(B$37:$B42)</f>
        <v>5.2558299039780536</v>
      </c>
      <c r="D43" s="4">
        <f t="shared" si="5"/>
        <v>4.1218212514508829E-2</v>
      </c>
      <c r="E43" s="4">
        <f t="shared" si="6"/>
        <v>0.18878439047711529</v>
      </c>
      <c r="F43" s="4">
        <f t="shared" si="7"/>
        <v>0.27777777777777779</v>
      </c>
      <c r="G43" s="4">
        <f t="shared" si="8"/>
        <v>2.9928288946568294E-3</v>
      </c>
      <c r="H43" s="4">
        <f t="shared" si="9"/>
        <v>1.6696594955613235</v>
      </c>
      <c r="I43" s="4">
        <f t="shared" si="10"/>
        <v>2.9928288946568294E-5</v>
      </c>
      <c r="J43" s="4">
        <f t="shared" si="11"/>
        <v>1.6696594955613233E-2</v>
      </c>
    </row>
    <row r="44" spans="1:10" x14ac:dyDescent="0.25">
      <c r="A44" s="4">
        <v>7</v>
      </c>
      <c r="B44" s="4">
        <f t="shared" si="4"/>
        <v>7.0877878662515183E-3</v>
      </c>
      <c r="C44" s="4">
        <f>SUM(B$37:$B43)</f>
        <v>5.28559861301631</v>
      </c>
      <c r="D44" s="4">
        <f t="shared" si="5"/>
        <v>9.3027215744551188E-3</v>
      </c>
      <c r="E44" s="4">
        <f t="shared" si="6"/>
        <v>0.18886093183024127</v>
      </c>
      <c r="F44" s="4">
        <f t="shared" si="7"/>
        <v>0.23809523809523808</v>
      </c>
      <c r="G44" s="4">
        <f t="shared" si="8"/>
        <v>5.4903770784652591E-4</v>
      </c>
      <c r="H44" s="4">
        <f t="shared" si="9"/>
        <v>1.6672157043745133</v>
      </c>
      <c r="I44" s="4">
        <f t="shared" si="10"/>
        <v>5.4903770784652592E-6</v>
      </c>
      <c r="J44" s="4">
        <f t="shared" si="11"/>
        <v>1.6672157043745132E-2</v>
      </c>
    </row>
    <row r="45" spans="1:10" x14ac:dyDescent="0.25">
      <c r="A45" s="4">
        <v>8</v>
      </c>
      <c r="B45" s="4">
        <f t="shared" si="4"/>
        <v>1.4766224721357332E-3</v>
      </c>
      <c r="C45" s="4">
        <f>SUM(B$37:$B44)</f>
        <v>5.2926864008825616</v>
      </c>
      <c r="D45" s="4">
        <f t="shared" si="5"/>
        <v>1.8652073332240842E-3</v>
      </c>
      <c r="E45" s="4">
        <f t="shared" si="6"/>
        <v>0.18887340685248144</v>
      </c>
      <c r="F45" s="4">
        <f t="shared" si="7"/>
        <v>0.20833333333333334</v>
      </c>
      <c r="G45" s="4">
        <f t="shared" si="8"/>
        <v>9.270738513480643E-5</v>
      </c>
      <c r="H45" s="4">
        <f t="shared" si="9"/>
        <v>1.6667593740518016</v>
      </c>
      <c r="I45" s="4">
        <f t="shared" si="10"/>
        <v>9.2707385134806426E-7</v>
      </c>
      <c r="J45" s="4">
        <f t="shared" si="11"/>
        <v>1.6667593740518013E-2</v>
      </c>
    </row>
    <row r="46" spans="1:10" x14ac:dyDescent="0.25">
      <c r="A46" s="4">
        <v>9</v>
      </c>
      <c r="B46" s="4">
        <f t="shared" si="4"/>
        <v>2.7344860595106176E-4</v>
      </c>
      <c r="C46" s="4">
        <f>SUM(B$37:$B45)</f>
        <v>5.294163023354697</v>
      </c>
      <c r="D46" s="4">
        <f t="shared" si="5"/>
        <v>3.3559601639448485E-4</v>
      </c>
      <c r="E46" s="4">
        <f t="shared" si="6"/>
        <v>0.1888752971511371</v>
      </c>
      <c r="F46" s="4">
        <f t="shared" si="7"/>
        <v>0.18518518518518517</v>
      </c>
      <c r="G46" s="4">
        <f t="shared" si="8"/>
        <v>1.4405863027101408E-5</v>
      </c>
      <c r="H46" s="4">
        <f t="shared" si="9"/>
        <v>1.6666810725296939</v>
      </c>
      <c r="I46" s="4">
        <f t="shared" si="10"/>
        <v>1.4405863027101408E-7</v>
      </c>
      <c r="J46" s="4">
        <f t="shared" si="11"/>
        <v>1.6666810725296938E-2</v>
      </c>
    </row>
    <row r="47" spans="1:10" x14ac:dyDescent="0.25">
      <c r="A47" s="4">
        <v>10</v>
      </c>
      <c r="B47" s="4">
        <f t="shared" si="4"/>
        <v>4.5574767658510294E-5</v>
      </c>
      <c r="C47" s="4">
        <f>SUM(B$37:$B46)</f>
        <v>5.2944364719606485</v>
      </c>
      <c r="D47" s="4">
        <f t="shared" si="5"/>
        <v>5.4689721190212351E-5</v>
      </c>
      <c r="E47" s="4">
        <f t="shared" si="6"/>
        <v>0.18887556319620746</v>
      </c>
      <c r="F47" s="4">
        <f t="shared" si="7"/>
        <v>0.16666666666666666</v>
      </c>
      <c r="G47" s="4">
        <f t="shared" si="8"/>
        <v>2.0659103781689837E-6</v>
      </c>
      <c r="H47" s="4">
        <f t="shared" si="9"/>
        <v>1.6666687325770448</v>
      </c>
      <c r="I47" s="4">
        <f t="shared" si="10"/>
        <v>2.0659103781689838E-8</v>
      </c>
      <c r="J47" s="4">
        <f t="shared" si="11"/>
        <v>1.6666687325770448E-2</v>
      </c>
    </row>
    <row r="48" spans="1:10" x14ac:dyDescent="0.25">
      <c r="A48" s="4">
        <v>11</v>
      </c>
      <c r="B48" s="4">
        <f t="shared" si="4"/>
        <v>6.9052678270470146E-6</v>
      </c>
      <c r="C48" s="4">
        <f>SUM(B$37:$B47)</f>
        <v>5.2944820467283069</v>
      </c>
      <c r="D48" s="4">
        <f t="shared" si="5"/>
        <v>8.1383513675911241E-6</v>
      </c>
      <c r="E48" s="4">
        <f t="shared" si="6"/>
        <v>0.18887559803549836</v>
      </c>
      <c r="F48" s="4">
        <f t="shared" si="7"/>
        <v>0.15151515151515152</v>
      </c>
      <c r="G48" s="4">
        <f t="shared" si="8"/>
        <v>2.744885681387124E-7</v>
      </c>
      <c r="H48" s="4">
        <f t="shared" si="9"/>
        <v>1.6666669411552348</v>
      </c>
      <c r="I48" s="4">
        <f t="shared" si="10"/>
        <v>2.7448856813871242E-9</v>
      </c>
      <c r="J48" s="4">
        <f t="shared" si="11"/>
        <v>1.6666669411552346E-2</v>
      </c>
    </row>
    <row r="49" spans="1:10" x14ac:dyDescent="0.25">
      <c r="A49" s="4">
        <v>12</v>
      </c>
      <c r="B49" s="4">
        <f t="shared" si="4"/>
        <v>9.5906497597875203E-7</v>
      </c>
      <c r="C49" s="4">
        <f>SUM(B$37:$B48)</f>
        <v>5.2944889519961338</v>
      </c>
      <c r="D49" s="4">
        <f t="shared" si="5"/>
        <v>1.1137528753301636E-6</v>
      </c>
      <c r="E49" s="4">
        <f t="shared" si="6"/>
        <v>0.18887560229249961</v>
      </c>
      <c r="F49" s="4">
        <f t="shared" si="7"/>
        <v>0.1388888888888889</v>
      </c>
      <c r="G49" s="4">
        <f t="shared" si="8"/>
        <v>3.3929152440804497E-8</v>
      </c>
      <c r="H49" s="4">
        <f t="shared" si="9"/>
        <v>1.6666667005958191</v>
      </c>
      <c r="I49" s="4">
        <f t="shared" si="10"/>
        <v>3.3929152440804499E-10</v>
      </c>
      <c r="J49" s="4">
        <f t="shared" si="11"/>
        <v>1.6666667005958192E-2</v>
      </c>
    </row>
    <row r="50" spans="1:10" x14ac:dyDescent="0.25">
      <c r="A50" s="4">
        <v>13</v>
      </c>
      <c r="B50" s="4">
        <f t="shared" si="4"/>
        <v>1.229570482024041E-7</v>
      </c>
      <c r="C50" s="4">
        <f>SUM(B$37:$B49)</f>
        <v>5.2944899110611097</v>
      </c>
      <c r="D50" s="4">
        <f t="shared" si="5"/>
        <v>1.4103896705569883E-7</v>
      </c>
      <c r="E50" s="4">
        <f t="shared" si="6"/>
        <v>0.18887560277941154</v>
      </c>
      <c r="F50" s="4">
        <f t="shared" si="7"/>
        <v>0.12820512820512819</v>
      </c>
      <c r="G50" s="4">
        <f t="shared" si="8"/>
        <v>3.9174735173574529E-9</v>
      </c>
      <c r="H50" s="4">
        <f t="shared" si="9"/>
        <v>1.6666666705841402</v>
      </c>
      <c r="I50" s="4">
        <f t="shared" si="10"/>
        <v>3.9174735173574532E-11</v>
      </c>
      <c r="J50" s="4">
        <f t="shared" si="11"/>
        <v>1.6666666705841403E-2</v>
      </c>
    </row>
    <row r="51" spans="1:10" x14ac:dyDescent="0.25">
      <c r="A51" s="4">
        <v>14</v>
      </c>
      <c r="B51" s="4">
        <f t="shared" si="4"/>
        <v>1.4637743833619541E-8</v>
      </c>
      <c r="C51" s="4">
        <f>SUM(B$37:$B50)</f>
        <v>5.2944900340181578</v>
      </c>
      <c r="D51" s="4">
        <f t="shared" si="5"/>
        <v>1.6615817324649209E-8</v>
      </c>
      <c r="E51" s="4">
        <f t="shared" si="6"/>
        <v>0.18887560283171326</v>
      </c>
      <c r="F51" s="4">
        <f t="shared" si="7"/>
        <v>0.11904761904761904</v>
      </c>
      <c r="G51" s="4">
        <f t="shared" si="8"/>
        <v>4.240976369911817E-10</v>
      </c>
      <c r="H51" s="4">
        <f t="shared" si="9"/>
        <v>1.6666666670907644</v>
      </c>
      <c r="I51" s="4">
        <f t="shared" si="10"/>
        <v>4.2409763699118169E-12</v>
      </c>
      <c r="J51" s="4">
        <f t="shared" si="11"/>
        <v>1.6666666670907642E-2</v>
      </c>
    </row>
    <row r="52" spans="1:10" x14ac:dyDescent="0.25">
      <c r="A52" s="4">
        <v>15</v>
      </c>
      <c r="B52" s="4">
        <f t="shared" si="4"/>
        <v>1.6264159815132824E-9</v>
      </c>
      <c r="C52" s="4">
        <f>SUM(B$37:$B51)</f>
        <v>5.2944900486559012</v>
      </c>
      <c r="D52" s="4">
        <f t="shared" si="5"/>
        <v>1.8297179792024429E-9</v>
      </c>
      <c r="E52" s="4">
        <f t="shared" si="6"/>
        <v>0.18887560283700569</v>
      </c>
      <c r="F52" s="4">
        <f t="shared" si="7"/>
        <v>0.1111111111111111</v>
      </c>
      <c r="G52" s="4">
        <f t="shared" si="8"/>
        <v>4.319863579294615E-11</v>
      </c>
      <c r="H52" s="4">
        <f t="shared" si="9"/>
        <v>1.6666666667098653</v>
      </c>
      <c r="I52" s="4">
        <f t="shared" si="10"/>
        <v>4.3198635792946152E-13</v>
      </c>
      <c r="J52" s="4">
        <f t="shared" si="11"/>
        <v>1.6666666667098654E-2</v>
      </c>
    </row>
    <row r="53" spans="1:10" x14ac:dyDescent="0.25">
      <c r="A53" s="4">
        <v>16</v>
      </c>
      <c r="B53" s="4">
        <f t="shared" si="4"/>
        <v>1.6941833140763359E-10</v>
      </c>
      <c r="C53" s="4">
        <f>SUM(B$37:$B52)</f>
        <v>5.2944900502823176</v>
      </c>
      <c r="D53" s="4">
        <f t="shared" si="5"/>
        <v>1.8911813738526539E-10</v>
      </c>
      <c r="E53" s="4">
        <f t="shared" si="6"/>
        <v>0.18887560283751167</v>
      </c>
      <c r="F53" s="4">
        <f t="shared" si="7"/>
        <v>0.10416666666666667</v>
      </c>
      <c r="G53" s="4">
        <f t="shared" si="8"/>
        <v>4.1534653728080645E-12</v>
      </c>
      <c r="H53" s="4">
        <f t="shared" si="9"/>
        <v>1.6666666666708203</v>
      </c>
      <c r="I53" s="4">
        <f t="shared" si="10"/>
        <v>4.1534653728080645E-14</v>
      </c>
      <c r="J53" s="4">
        <f t="shared" si="11"/>
        <v>1.6666666666708203E-2</v>
      </c>
    </row>
    <row r="54" spans="1:10" x14ac:dyDescent="0.25">
      <c r="A54" s="4">
        <v>17</v>
      </c>
      <c r="B54" s="4">
        <f t="shared" si="4"/>
        <v>1.6609640334081725E-11</v>
      </c>
      <c r="C54" s="4">
        <f>SUM(B$37:$B53)</f>
        <v>5.2944900504517358</v>
      </c>
      <c r="D54" s="4">
        <f t="shared" si="5"/>
        <v>1.841503602256887E-11</v>
      </c>
      <c r="E54" s="4">
        <f t="shared" si="6"/>
        <v>0.18887560283755753</v>
      </c>
      <c r="F54" s="4">
        <f t="shared" si="7"/>
        <v>9.8039215686274508E-2</v>
      </c>
      <c r="G54" s="4">
        <f t="shared" si="8"/>
        <v>3.7805989456935137E-13</v>
      </c>
      <c r="H54" s="4">
        <f t="shared" si="9"/>
        <v>1.6666666666670449</v>
      </c>
      <c r="I54" s="4">
        <f t="shared" si="10"/>
        <v>3.7805989456935138E-15</v>
      </c>
      <c r="J54" s="4">
        <f t="shared" si="11"/>
        <v>1.6666666666670448E-2</v>
      </c>
    </row>
    <row r="55" spans="1:10" x14ac:dyDescent="0.25">
      <c r="A55" s="4">
        <v>18</v>
      </c>
      <c r="B55" s="4">
        <f t="shared" si="4"/>
        <v>1.5379296605631228E-12</v>
      </c>
      <c r="C55" s="4">
        <f>SUM(B$37:$B54)</f>
        <v>5.2944900504683456</v>
      </c>
      <c r="D55" s="4">
        <f t="shared" si="5"/>
        <v>1.694861258579768E-12</v>
      </c>
      <c r="E55" s="4">
        <f t="shared" si="6"/>
        <v>0.18887560283756144</v>
      </c>
      <c r="F55" s="4">
        <f t="shared" si="7"/>
        <v>9.2592592592592587E-2</v>
      </c>
      <c r="G55" s="4">
        <f t="shared" si="8"/>
        <v>3.266509611635528E-14</v>
      </c>
      <c r="H55" s="4">
        <f t="shared" si="9"/>
        <v>1.6666666666666994</v>
      </c>
      <c r="I55" s="4">
        <f t="shared" si="10"/>
        <v>3.2665096116355279E-16</v>
      </c>
      <c r="J55" s="4">
        <f t="shared" si="11"/>
        <v>1.6666666666666993E-2</v>
      </c>
    </row>
    <row r="56" spans="1:10" x14ac:dyDescent="0.25">
      <c r="A56" s="4">
        <v>19</v>
      </c>
      <c r="B56" s="4">
        <f t="shared" si="4"/>
        <v>1.3490611057571254E-13</v>
      </c>
      <c r="C56" s="4">
        <f>SUM(B$37:$B55)</f>
        <v>5.294490050469884</v>
      </c>
      <c r="D56" s="4">
        <f t="shared" si="5"/>
        <v>1.4787785197722338E-13</v>
      </c>
      <c r="E56" s="4">
        <f t="shared" si="6"/>
        <v>0.18887560283756177</v>
      </c>
      <c r="F56" s="4">
        <f t="shared" si="7"/>
        <v>8.771929824561403E-2</v>
      </c>
      <c r="G56" s="4">
        <f t="shared" si="8"/>
        <v>2.685626772934787E-15</v>
      </c>
      <c r="H56" s="4">
        <f t="shared" si="9"/>
        <v>1.6666666666666694</v>
      </c>
      <c r="I56" s="4">
        <f t="shared" si="10"/>
        <v>2.685626772934787E-17</v>
      </c>
      <c r="J56" s="4">
        <f t="shared" si="11"/>
        <v>1.6666666666666694E-2</v>
      </c>
    </row>
    <row r="57" spans="1:10" x14ac:dyDescent="0.25">
      <c r="A57" s="4">
        <v>20</v>
      </c>
      <c r="B57" s="4">
        <f t="shared" si="4"/>
        <v>1.1242175881309379E-14</v>
      </c>
      <c r="C57" s="4">
        <f>SUM(B$37:$B56)</f>
        <v>5.294490050470019</v>
      </c>
      <c r="D57" s="4">
        <f t="shared" si="5"/>
        <v>1.2264191870519324E-14</v>
      </c>
      <c r="E57" s="4">
        <f t="shared" si="6"/>
        <v>0.18887560283756177</v>
      </c>
      <c r="F57" s="4">
        <f t="shared" si="7"/>
        <v>8.3333333333333329E-2</v>
      </c>
      <c r="G57" s="4">
        <f t="shared" si="8"/>
        <v>2.1058242116907832E-16</v>
      </c>
      <c r="H57" s="4">
        <f t="shared" si="9"/>
        <v>1.666666666666667</v>
      </c>
      <c r="I57" s="4">
        <f t="shared" si="10"/>
        <v>2.1058242116907833E-18</v>
      </c>
      <c r="J57" s="4">
        <f t="shared" si="11"/>
        <v>1.666666666666667E-2</v>
      </c>
    </row>
    <row r="58" spans="1:10" x14ac:dyDescent="0.25">
      <c r="A58" s="4">
        <v>21</v>
      </c>
      <c r="B58" s="4">
        <f t="shared" si="4"/>
        <v>8.9223618105629991E-16</v>
      </c>
      <c r="C58" s="4">
        <f>SUM(B$37:$B57)</f>
        <v>5.2944900504700305</v>
      </c>
      <c r="D58" s="4">
        <f t="shared" si="5"/>
        <v>9.6915309321632575E-16</v>
      </c>
      <c r="E58" s="4">
        <f t="shared" si="6"/>
        <v>0.18887560283756177</v>
      </c>
      <c r="F58" s="4">
        <f t="shared" si="7"/>
        <v>7.9365079365079361E-2</v>
      </c>
      <c r="G58" s="4">
        <f t="shared" si="8"/>
        <v>1.5780118510613895E-17</v>
      </c>
      <c r="H58" s="4">
        <f t="shared" si="9"/>
        <v>1.6666666666666667</v>
      </c>
      <c r="I58" s="4">
        <f t="shared" si="10"/>
        <v>1.5780118510613895E-19</v>
      </c>
      <c r="J58" s="4">
        <f t="shared" si="11"/>
        <v>1.6666666666666666E-2</v>
      </c>
    </row>
    <row r="59" spans="1:10" x14ac:dyDescent="0.25">
      <c r="A59" s="4">
        <v>22</v>
      </c>
      <c r="B59" s="4">
        <f t="shared" si="4"/>
        <v>6.7593650080022729E-17</v>
      </c>
      <c r="C59" s="4">
        <f>SUM(B$37:$B58)</f>
        <v>5.2944900504700314</v>
      </c>
      <c r="D59" s="4">
        <f t="shared" si="5"/>
        <v>7.3134113201336077E-17</v>
      </c>
      <c r="E59" s="4">
        <f t="shared" si="6"/>
        <v>0.18887560283756177</v>
      </c>
      <c r="F59" s="4">
        <f t="shared" si="7"/>
        <v>7.575757575757576E-2</v>
      </c>
      <c r="G59" s="4">
        <f t="shared" si="8"/>
        <v>1.1322335835158062E-18</v>
      </c>
      <c r="H59" s="4">
        <f t="shared" si="9"/>
        <v>1.6666666666666667</v>
      </c>
      <c r="I59" s="4">
        <f t="shared" si="10"/>
        <v>1.1322335835158062E-20</v>
      </c>
      <c r="J59" s="4">
        <f t="shared" si="11"/>
        <v>1.6666666666666666E-2</v>
      </c>
    </row>
    <row r="60" spans="1:10" x14ac:dyDescent="0.25">
      <c r="A60" s="4">
        <v>23</v>
      </c>
    </row>
    <row r="61" spans="1:10" x14ac:dyDescent="0.25">
      <c r="A61" s="4">
        <v>24</v>
      </c>
    </row>
    <row r="62" spans="1:10" x14ac:dyDescent="0.25">
      <c r="A62" s="4">
        <v>25</v>
      </c>
    </row>
    <row r="63" spans="1:10" x14ac:dyDescent="0.25">
      <c r="A63" s="4">
        <v>26</v>
      </c>
    </row>
    <row r="64" spans="1:10" x14ac:dyDescent="0.25">
      <c r="A64" s="4">
        <v>27</v>
      </c>
    </row>
    <row r="65" spans="1:1" x14ac:dyDescent="0.25">
      <c r="A65" s="4">
        <v>28</v>
      </c>
    </row>
    <row r="66" spans="1:1" x14ac:dyDescent="0.25">
      <c r="A66" s="4">
        <v>29</v>
      </c>
    </row>
    <row r="67" spans="1:1" x14ac:dyDescent="0.25">
      <c r="A67" s="4">
        <v>30</v>
      </c>
    </row>
  </sheetData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MM1 Canal simple</vt:lpstr>
      <vt:lpstr>MMs Canal múltiple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Blanco Rojo</dc:creator>
  <cp:lastModifiedBy>Administrador</cp:lastModifiedBy>
  <cp:lastPrinted>2005-05-17T09:13:12Z</cp:lastPrinted>
  <dcterms:created xsi:type="dcterms:W3CDTF">2005-05-17T08:34:02Z</dcterms:created>
  <dcterms:modified xsi:type="dcterms:W3CDTF">2018-08-27T09:30:11Z</dcterms:modified>
</cp:coreProperties>
</file>